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инансовый результа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<sst xmlns="http://schemas.openxmlformats.org/spreadsheetml/2006/main" count="117" uniqueCount="82">
  <si>
    <t>МУП "Центр муниципальных расчётов" МО "Костомукшский городской округ"</t>
  </si>
  <si>
    <t>Структура расходов в отчетном периоде (тыс.руб.)</t>
  </si>
  <si>
    <t>за 2012 год</t>
  </si>
  <si>
    <t>тыс.руб.</t>
  </si>
  <si>
    <t>Наименование</t>
  </si>
  <si>
    <t>Бизнес-План на год</t>
  </si>
  <si>
    <t>Бизнес-План  2012г.</t>
  </si>
  <si>
    <t>Факт</t>
  </si>
  <si>
    <t>Отклонение</t>
  </si>
  <si>
    <t xml:space="preserve"> 2011г.</t>
  </si>
  <si>
    <t xml:space="preserve"> 2012г.</t>
  </si>
  <si>
    <t>% выполнения БП 2012</t>
  </si>
  <si>
    <t xml:space="preserve"> +/- (факт  2012г. к факту  2011г.)</t>
  </si>
  <si>
    <t>Расходы Всего, в т.ч. по статьям:</t>
  </si>
  <si>
    <t>ФОТ</t>
  </si>
  <si>
    <t>Страховые взносы во внебюджетные фонды</t>
  </si>
  <si>
    <t>Подготовка кадров</t>
  </si>
  <si>
    <t>Услуги связи</t>
  </si>
  <si>
    <t>Материалы</t>
  </si>
  <si>
    <t>Интернет</t>
  </si>
  <si>
    <t>Обслуживание ПК,программ</t>
  </si>
  <si>
    <t>Инкассация</t>
  </si>
  <si>
    <t>Охрана</t>
  </si>
  <si>
    <t>Аренда оборудования</t>
  </si>
  <si>
    <t>Аренда помещений</t>
  </si>
  <si>
    <t>-</t>
  </si>
  <si>
    <t>Расходы на охрану труда и ТБ</t>
  </si>
  <si>
    <t>Коммунальные услуги</t>
  </si>
  <si>
    <t>Командировочные расходы</t>
  </si>
  <si>
    <t>Транспортные услуги</t>
  </si>
  <si>
    <t>Амортизационные отчисления</t>
  </si>
  <si>
    <t xml:space="preserve">Ремонт </t>
  </si>
  <si>
    <t>Несчастные случаи</t>
  </si>
  <si>
    <t>Реклама</t>
  </si>
  <si>
    <t>Проезд в отпуск</t>
  </si>
  <si>
    <t>Банковское обслуживание</t>
  </si>
  <si>
    <t>Обслуживание лифтов (ТИЦ)</t>
  </si>
  <si>
    <t>Прочие</t>
  </si>
  <si>
    <t>Страхование (Мед., от действий 3 лиц)</t>
  </si>
  <si>
    <t>Дороги</t>
  </si>
  <si>
    <t>Перерасчет по ГВС за 1 кв.2011г. (убытки)</t>
  </si>
  <si>
    <t>Кубасова Г.В.</t>
  </si>
  <si>
    <t>_____________________________</t>
  </si>
  <si>
    <t>Директор МУП ЦМР МО "Костомукшский городской округ"</t>
  </si>
  <si>
    <t>Вербило Т.И.</t>
  </si>
  <si>
    <t>______________________________</t>
  </si>
  <si>
    <t>Главный бухгалтер</t>
  </si>
  <si>
    <t xml:space="preserve"> - </t>
  </si>
  <si>
    <t>Структура доходов в отчетном периоде (тыс.руб.)</t>
  </si>
  <si>
    <t xml:space="preserve"> 2012 год</t>
  </si>
  <si>
    <t>Бизнес-План</t>
  </si>
  <si>
    <t>Показатель</t>
  </si>
  <si>
    <t>Отчетный период  2012г.</t>
  </si>
  <si>
    <t>% выполнения Бизнес-Плана</t>
  </si>
  <si>
    <t xml:space="preserve"> +/- (факт отчетного периода к факту  2011г.)</t>
  </si>
  <si>
    <t>ДОХОДЫ всего, в том числе:</t>
  </si>
  <si>
    <t>Начисление и сбор платежей за ЖКУ</t>
  </si>
  <si>
    <t>Вопросы похоронного дела</t>
  </si>
  <si>
    <t>ОАО "Северо-Западный Телеком"</t>
  </si>
  <si>
    <t>МУ "ЦБУО"</t>
  </si>
  <si>
    <t>ОАО "КЭСК"</t>
  </si>
  <si>
    <t>Комиссионные по кап. ремонту 2 %</t>
  </si>
  <si>
    <t>Плата за найм (КУМС)</t>
  </si>
  <si>
    <t>ЦСО</t>
  </si>
  <si>
    <t>Лифты</t>
  </si>
  <si>
    <t>Прочие доходы в том числе:</t>
  </si>
  <si>
    <t>- Вознаграждение от сдачи в аренду</t>
  </si>
  <si>
    <t>- %-ты по депозитным договорам</t>
  </si>
  <si>
    <t>Управление жилым фондом, в том числе:</t>
  </si>
  <si>
    <t xml:space="preserve"> - Возмещение затрат ПТО</t>
  </si>
  <si>
    <t xml:space="preserve"> - Возмещение затрат ПС</t>
  </si>
  <si>
    <t xml:space="preserve"> - Возмещение затрат Диспетчерской службы</t>
  </si>
  <si>
    <t xml:space="preserve"> - Паспортный стол платные услуги</t>
  </si>
  <si>
    <t>Возмещение из бюджета ЕДДС</t>
  </si>
  <si>
    <t>Финансовый результат за  2012 г. (тыс.руб.)</t>
  </si>
  <si>
    <t>Доход</t>
  </si>
  <si>
    <t>Расход</t>
  </si>
  <si>
    <t>Финансовый результат</t>
  </si>
  <si>
    <t>Налог по УСН</t>
  </si>
  <si>
    <t>Чистая прибыль</t>
  </si>
  <si>
    <t>Часть прибыли, перечисляемая в МБ</t>
  </si>
  <si>
    <t>Дотации МБ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</si>
</sst>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2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/>
    </xf>
    <xf numFmtId="164" fontId="8" fillId="0" borderId="15" xfId="0" applyNumberFormat="1" applyFont="1" applyFill="1" applyBorder="1" applyAlignment="1">
      <alignment horizontal="right" vertical="center"/>
    </xf>
    <xf numFmtId="164" fontId="45" fillId="0" borderId="15" xfId="0" applyNumberFormat="1" applyFont="1" applyFill="1" applyBorder="1" applyAlignment="1">
      <alignment horizontal="right" vertical="center"/>
    </xf>
    <xf numFmtId="165" fontId="8" fillId="0" borderId="15" xfId="0" applyNumberFormat="1" applyFont="1" applyFill="1" applyBorder="1" applyAlignment="1">
      <alignment horizontal="right" vertical="center"/>
    </xf>
    <xf numFmtId="166" fontId="8" fillId="0" borderId="16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43" fillId="0" borderId="18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166" fontId="5" fillId="0" borderId="19" xfId="0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166" fontId="5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0" fillId="0" borderId="20" xfId="0" applyNumberFormat="1" applyFont="1" applyFill="1" applyBorder="1" applyAlignment="1">
      <alignment/>
    </xf>
    <xf numFmtId="164" fontId="44" fillId="0" borderId="18" xfId="0" applyNumberFormat="1" applyFont="1" applyFill="1" applyBorder="1" applyAlignment="1">
      <alignment/>
    </xf>
    <xf numFmtId="164" fontId="44" fillId="33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44" fillId="0" borderId="22" xfId="0" applyNumberFormat="1" applyFont="1" applyFill="1" applyBorder="1" applyAlignment="1">
      <alignment/>
    </xf>
    <xf numFmtId="164" fontId="44" fillId="0" borderId="23" xfId="0" applyNumberFormat="1" applyFont="1" applyFill="1" applyBorder="1" applyAlignment="1">
      <alignment/>
    </xf>
    <xf numFmtId="164" fontId="44" fillId="33" borderId="23" xfId="0" applyNumberFormat="1" applyFont="1" applyFill="1" applyBorder="1" applyAlignment="1">
      <alignment/>
    </xf>
    <xf numFmtId="165" fontId="0" fillId="0" borderId="23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/>
    </xf>
    <xf numFmtId="164" fontId="5" fillId="0" borderId="23" xfId="0" applyNumberFormat="1" applyFont="1" applyFill="1" applyBorder="1" applyAlignment="1">
      <alignment/>
    </xf>
    <xf numFmtId="164" fontId="43" fillId="0" borderId="23" xfId="0" applyNumberFormat="1" applyFont="1" applyFill="1" applyBorder="1" applyAlignment="1">
      <alignment/>
    </xf>
    <xf numFmtId="165" fontId="5" fillId="0" borderId="23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43" fillId="0" borderId="26" xfId="0" applyNumberFormat="1" applyFont="1" applyFill="1" applyBorder="1" applyAlignment="1">
      <alignment/>
    </xf>
    <xf numFmtId="165" fontId="5" fillId="0" borderId="26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 wrapText="1"/>
    </xf>
    <xf numFmtId="164" fontId="0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4" fontId="44" fillId="0" borderId="10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58">
      <selection activeCell="A9" sqref="A9"/>
    </sheetView>
  </sheetViews>
  <sheetFormatPr defaultColWidth="9.140625" defaultRowHeight="15"/>
  <cols>
    <col min="1" max="1" width="41.421875" style="2" customWidth="1"/>
    <col min="2" max="2" width="13.00390625" style="2" customWidth="1"/>
    <col min="3" max="3" width="12.8515625" style="2" customWidth="1"/>
    <col min="4" max="4" width="9.28125" style="2" customWidth="1"/>
    <col min="5" max="5" width="11.28125" style="2" customWidth="1"/>
    <col min="6" max="6" width="15.28125" style="2" customWidth="1"/>
    <col min="7" max="7" width="15.421875" style="2" bestFit="1" customWidth="1"/>
    <col min="8" max="8" width="9.00390625" style="2" bestFit="1" customWidth="1"/>
    <col min="9" max="16384" width="9.140625" style="2" customWidth="1"/>
  </cols>
  <sheetData>
    <row r="1" spans="1:9" ht="20.25">
      <c r="A1" s="81" t="s">
        <v>0</v>
      </c>
      <c r="B1" s="81"/>
      <c r="C1" s="81"/>
      <c r="D1" s="81"/>
      <c r="E1" s="81"/>
      <c r="F1" s="81"/>
      <c r="G1" s="81"/>
      <c r="H1" s="1"/>
      <c r="I1" s="1"/>
    </row>
    <row r="3" spans="1:7" ht="20.25">
      <c r="A3" s="71" t="s">
        <v>1</v>
      </c>
      <c r="B3" s="71"/>
      <c r="C3" s="71"/>
      <c r="D3" s="71"/>
      <c r="E3" s="71"/>
      <c r="F3" s="71"/>
      <c r="G3" s="3"/>
    </row>
    <row r="4" ht="15">
      <c r="G4" s="4"/>
    </row>
    <row r="5" spans="3:4" ht="20.25">
      <c r="C5" s="5" t="s">
        <v>2</v>
      </c>
      <c r="D5" s="5"/>
    </row>
    <row r="6" ht="15.75">
      <c r="G6" s="6" t="s">
        <v>3</v>
      </c>
    </row>
    <row r="7" spans="1:7" ht="15">
      <c r="A7" s="82" t="s">
        <v>4</v>
      </c>
      <c r="B7" s="78" t="s">
        <v>5</v>
      </c>
      <c r="C7" s="79" t="s">
        <v>6</v>
      </c>
      <c r="D7" s="80" t="s">
        <v>7</v>
      </c>
      <c r="E7" s="80"/>
      <c r="F7" s="77" t="s">
        <v>8</v>
      </c>
      <c r="G7" s="77"/>
    </row>
    <row r="8" spans="1:15" ht="45">
      <c r="A8" s="83"/>
      <c r="B8" s="78"/>
      <c r="C8" s="78"/>
      <c r="D8" s="7" t="s">
        <v>9</v>
      </c>
      <c r="E8" s="7" t="s">
        <v>10</v>
      </c>
      <c r="F8" s="7" t="s">
        <v>11</v>
      </c>
      <c r="G8" s="8" t="s">
        <v>12</v>
      </c>
      <c r="M8" s="9"/>
      <c r="N8" s="9"/>
      <c r="O8" s="9"/>
    </row>
    <row r="9" spans="1:15" ht="15">
      <c r="A9" s="10" t="s">
        <v>13</v>
      </c>
      <c r="B9" s="11">
        <f>SUM(B10:B35)</f>
        <v>49223</v>
      </c>
      <c r="C9" s="12">
        <f>SUM(C10:C35)</f>
        <v>49223</v>
      </c>
      <c r="D9" s="12">
        <f>SUM(D10:D35)</f>
        <v>42847.5</v>
      </c>
      <c r="E9" s="12">
        <f>SUM(E10:E35)</f>
        <v>48303.12217999999</v>
      </c>
      <c r="F9" s="13">
        <f aca="true" t="shared" si="0" ref="F9:F34">E9/C9</f>
        <v>0.9813120325863923</v>
      </c>
      <c r="G9" s="11">
        <f aca="true" t="shared" si="1" ref="G9:G35">E9-D9</f>
        <v>5455.622179999991</v>
      </c>
      <c r="H9" s="4"/>
      <c r="I9" s="9"/>
      <c r="J9" s="9"/>
      <c r="K9" s="9"/>
      <c r="M9" s="9"/>
      <c r="N9" s="9"/>
      <c r="O9" s="9"/>
    </row>
    <row r="10" spans="1:15" ht="15">
      <c r="A10" s="14" t="s">
        <v>14</v>
      </c>
      <c r="B10" s="15">
        <v>19984.9</v>
      </c>
      <c r="C10" s="16">
        <f>B10</f>
        <v>19984.9</v>
      </c>
      <c r="D10" s="16">
        <v>16495.3</v>
      </c>
      <c r="E10" s="16">
        <f>18707.19003-38.49336</f>
        <v>18668.69667</v>
      </c>
      <c r="F10" s="13">
        <f t="shared" si="0"/>
        <v>0.9341401092825082</v>
      </c>
      <c r="G10" s="15">
        <f>E10-D10</f>
        <v>2173.396670000002</v>
      </c>
      <c r="H10" s="4"/>
      <c r="I10" s="17"/>
      <c r="J10" s="17"/>
      <c r="K10" s="17"/>
      <c r="M10" s="9"/>
      <c r="N10" s="9"/>
      <c r="O10" s="9"/>
    </row>
    <row r="11" spans="1:15" ht="15">
      <c r="A11" s="14" t="s">
        <v>15</v>
      </c>
      <c r="B11" s="15">
        <v>4036.9</v>
      </c>
      <c r="C11" s="16">
        <f aca="true" t="shared" si="2" ref="C11:C35">B11</f>
        <v>4036.9</v>
      </c>
      <c r="D11" s="16">
        <v>3833.8</v>
      </c>
      <c r="E11" s="16">
        <v>3357.87562</v>
      </c>
      <c r="F11" s="13">
        <f t="shared" si="0"/>
        <v>0.8317955906760137</v>
      </c>
      <c r="G11" s="15">
        <f t="shared" si="1"/>
        <v>-475.9243800000004</v>
      </c>
      <c r="K11" s="9"/>
      <c r="M11" s="9"/>
      <c r="N11" s="9"/>
      <c r="O11" s="9"/>
    </row>
    <row r="12" spans="1:15" ht="15">
      <c r="A12" s="14" t="s">
        <v>16</v>
      </c>
      <c r="B12" s="15">
        <v>94.4</v>
      </c>
      <c r="C12" s="16">
        <f t="shared" si="2"/>
        <v>94.4</v>
      </c>
      <c r="D12" s="16">
        <v>99.5</v>
      </c>
      <c r="E12" s="16">
        <v>172.8948</v>
      </c>
      <c r="F12" s="13">
        <f t="shared" si="0"/>
        <v>1.8315127118644068</v>
      </c>
      <c r="G12" s="15">
        <f t="shared" si="1"/>
        <v>73.3948</v>
      </c>
      <c r="K12" s="9"/>
      <c r="M12" s="9"/>
      <c r="N12" s="9"/>
      <c r="O12" s="9"/>
    </row>
    <row r="13" spans="1:15" ht="15">
      <c r="A13" s="14" t="s">
        <v>17</v>
      </c>
      <c r="B13" s="15">
        <v>165.9</v>
      </c>
      <c r="C13" s="16">
        <f t="shared" si="2"/>
        <v>165.9</v>
      </c>
      <c r="D13" s="16">
        <v>116.1</v>
      </c>
      <c r="E13" s="16">
        <v>172.18535</v>
      </c>
      <c r="F13" s="13">
        <f t="shared" si="0"/>
        <v>1.0378863773357443</v>
      </c>
      <c r="G13" s="15">
        <f t="shared" si="1"/>
        <v>56.085350000000005</v>
      </c>
      <c r="M13" s="9"/>
      <c r="N13" s="9"/>
      <c r="O13" s="9"/>
    </row>
    <row r="14" spans="1:15" ht="15">
      <c r="A14" s="14" t="s">
        <v>18</v>
      </c>
      <c r="B14" s="15">
        <v>619.1</v>
      </c>
      <c r="C14" s="16">
        <f t="shared" si="2"/>
        <v>619.1</v>
      </c>
      <c r="D14" s="16">
        <v>227.6</v>
      </c>
      <c r="E14" s="16">
        <v>659.91077</v>
      </c>
      <c r="F14" s="13">
        <f t="shared" si="0"/>
        <v>1.065919512195122</v>
      </c>
      <c r="G14" s="15">
        <f t="shared" si="1"/>
        <v>432.31076999999993</v>
      </c>
      <c r="M14" s="9"/>
      <c r="N14" s="9"/>
      <c r="O14" s="9"/>
    </row>
    <row r="15" spans="1:15" ht="15">
      <c r="A15" s="14" t="s">
        <v>19</v>
      </c>
      <c r="B15" s="15">
        <v>115.7</v>
      </c>
      <c r="C15" s="16">
        <f t="shared" si="2"/>
        <v>115.7</v>
      </c>
      <c r="D15" s="16">
        <v>118.7</v>
      </c>
      <c r="E15" s="16">
        <v>119.8284</v>
      </c>
      <c r="F15" s="13">
        <f t="shared" si="0"/>
        <v>1.0356819360414866</v>
      </c>
      <c r="G15" s="15">
        <f t="shared" si="1"/>
        <v>1.1283999999999992</v>
      </c>
      <c r="M15" s="9"/>
      <c r="N15" s="9"/>
      <c r="O15" s="9"/>
    </row>
    <row r="16" spans="1:15" ht="15">
      <c r="A16" s="14" t="s">
        <v>20</v>
      </c>
      <c r="B16" s="15">
        <v>453</v>
      </c>
      <c r="C16" s="16">
        <f t="shared" si="2"/>
        <v>453</v>
      </c>
      <c r="D16" s="16">
        <v>349.6</v>
      </c>
      <c r="E16" s="16">
        <v>431.0714</v>
      </c>
      <c r="F16" s="13">
        <f t="shared" si="0"/>
        <v>0.9515924944812362</v>
      </c>
      <c r="G16" s="15">
        <f t="shared" si="1"/>
        <v>81.47139999999996</v>
      </c>
      <c r="M16" s="9"/>
      <c r="N16" s="9"/>
      <c r="O16" s="9"/>
    </row>
    <row r="17" spans="1:15" ht="15">
      <c r="A17" s="14" t="s">
        <v>21</v>
      </c>
      <c r="B17" s="15">
        <v>160</v>
      </c>
      <c r="C17" s="16">
        <f t="shared" si="2"/>
        <v>160</v>
      </c>
      <c r="D17" s="16">
        <v>173.2</v>
      </c>
      <c r="E17" s="16">
        <v>136.9</v>
      </c>
      <c r="F17" s="13">
        <f t="shared" si="0"/>
        <v>0.8556250000000001</v>
      </c>
      <c r="G17" s="15">
        <f t="shared" si="1"/>
        <v>-36.29999999999998</v>
      </c>
      <c r="M17" s="9"/>
      <c r="N17" s="9"/>
      <c r="O17" s="9"/>
    </row>
    <row r="18" spans="1:15" ht="15">
      <c r="A18" s="14" t="s">
        <v>22</v>
      </c>
      <c r="B18" s="15">
        <v>177.1</v>
      </c>
      <c r="C18" s="16">
        <f t="shared" si="2"/>
        <v>177.1</v>
      </c>
      <c r="D18" s="16">
        <v>207.6</v>
      </c>
      <c r="E18" s="16">
        <v>122.868</v>
      </c>
      <c r="F18" s="13">
        <f t="shared" si="0"/>
        <v>0.6937775268210051</v>
      </c>
      <c r="G18" s="15">
        <f t="shared" si="1"/>
        <v>-84.732</v>
      </c>
      <c r="M18" s="9"/>
      <c r="N18" s="9"/>
      <c r="O18" s="9"/>
    </row>
    <row r="19" spans="1:15" ht="15">
      <c r="A19" s="14" t="s">
        <v>23</v>
      </c>
      <c r="B19" s="15">
        <v>100.8</v>
      </c>
      <c r="C19" s="16">
        <f t="shared" si="2"/>
        <v>100.8</v>
      </c>
      <c r="D19" s="16">
        <v>47.7</v>
      </c>
      <c r="E19" s="16">
        <v>81.44</v>
      </c>
      <c r="F19" s="13">
        <f t="shared" si="0"/>
        <v>0.807936507936508</v>
      </c>
      <c r="G19" s="15">
        <f t="shared" si="1"/>
        <v>33.739999999999995</v>
      </c>
      <c r="M19" s="9"/>
      <c r="N19" s="9"/>
      <c r="O19" s="9"/>
    </row>
    <row r="20" spans="1:15" ht="15">
      <c r="A20" s="14" t="s">
        <v>24</v>
      </c>
      <c r="B20" s="15">
        <v>0</v>
      </c>
      <c r="C20" s="16">
        <f t="shared" si="2"/>
        <v>0</v>
      </c>
      <c r="D20" s="16">
        <v>41.2</v>
      </c>
      <c r="E20" s="16">
        <v>46.6793</v>
      </c>
      <c r="F20" s="18" t="s">
        <v>25</v>
      </c>
      <c r="G20" s="15">
        <f t="shared" si="1"/>
        <v>5.479299999999995</v>
      </c>
      <c r="M20" s="9"/>
      <c r="N20" s="9"/>
      <c r="O20" s="9"/>
    </row>
    <row r="21" spans="1:15" ht="15">
      <c r="A21" s="14" t="s">
        <v>26</v>
      </c>
      <c r="B21" s="15">
        <v>44.9</v>
      </c>
      <c r="C21" s="16">
        <f t="shared" si="2"/>
        <v>44.9</v>
      </c>
      <c r="D21" s="16"/>
      <c r="E21" s="16">
        <v>82.98599</v>
      </c>
      <c r="F21" s="13">
        <f t="shared" si="0"/>
        <v>1.848240311804009</v>
      </c>
      <c r="G21" s="15">
        <f t="shared" si="1"/>
        <v>82.98599</v>
      </c>
      <c r="M21" s="9"/>
      <c r="N21" s="9"/>
      <c r="O21" s="9"/>
    </row>
    <row r="22" spans="1:15" ht="15">
      <c r="A22" s="14" t="s">
        <v>27</v>
      </c>
      <c r="B22" s="15">
        <v>426.8</v>
      </c>
      <c r="C22" s="16">
        <f t="shared" si="2"/>
        <v>426.8</v>
      </c>
      <c r="D22" s="16">
        <v>352.2</v>
      </c>
      <c r="E22" s="16">
        <v>285.29397</v>
      </c>
      <c r="F22" s="13">
        <f t="shared" si="0"/>
        <v>0.6684488519212746</v>
      </c>
      <c r="G22" s="15">
        <f t="shared" si="1"/>
        <v>-66.90602999999999</v>
      </c>
      <c r="M22" s="9"/>
      <c r="N22" s="9"/>
      <c r="O22" s="9"/>
    </row>
    <row r="23" spans="1:15" ht="15">
      <c r="A23" s="14" t="s">
        <v>28</v>
      </c>
      <c r="B23" s="15">
        <v>141</v>
      </c>
      <c r="C23" s="16">
        <f t="shared" si="2"/>
        <v>141</v>
      </c>
      <c r="D23" s="16">
        <v>116.5</v>
      </c>
      <c r="E23" s="16">
        <v>100.82553</v>
      </c>
      <c r="F23" s="13">
        <f t="shared" si="0"/>
        <v>0.7150746808510638</v>
      </c>
      <c r="G23" s="15">
        <f t="shared" si="1"/>
        <v>-15.67447</v>
      </c>
      <c r="M23" s="9"/>
      <c r="N23" s="9"/>
      <c r="O23" s="9"/>
    </row>
    <row r="24" spans="1:15" ht="15">
      <c r="A24" s="14" t="s">
        <v>29</v>
      </c>
      <c r="B24" s="15">
        <v>98.5</v>
      </c>
      <c r="C24" s="16">
        <f t="shared" si="2"/>
        <v>98.5</v>
      </c>
      <c r="D24" s="16">
        <v>60.3</v>
      </c>
      <c r="E24" s="16">
        <v>82.81</v>
      </c>
      <c r="F24" s="13">
        <f t="shared" si="0"/>
        <v>0.8407106598984772</v>
      </c>
      <c r="G24" s="15">
        <f t="shared" si="1"/>
        <v>22.510000000000005</v>
      </c>
      <c r="M24" s="9"/>
      <c r="N24" s="9"/>
      <c r="O24" s="9"/>
    </row>
    <row r="25" spans="1:15" ht="15">
      <c r="A25" s="14" t="s">
        <v>30</v>
      </c>
      <c r="B25" s="15">
        <v>156.2</v>
      </c>
      <c r="C25" s="16">
        <f t="shared" si="2"/>
        <v>156.2</v>
      </c>
      <c r="D25" s="16">
        <v>154.3</v>
      </c>
      <c r="E25" s="16">
        <v>111.85271</v>
      </c>
      <c r="F25" s="13">
        <f t="shared" si="0"/>
        <v>0.7160864916773368</v>
      </c>
      <c r="G25" s="15">
        <f t="shared" si="1"/>
        <v>-42.44729000000001</v>
      </c>
      <c r="M25" s="9"/>
      <c r="N25" s="9"/>
      <c r="O25" s="9"/>
    </row>
    <row r="26" spans="1:15" ht="15">
      <c r="A26" s="14" t="s">
        <v>31</v>
      </c>
      <c r="B26" s="15">
        <v>0</v>
      </c>
      <c r="C26" s="16">
        <f t="shared" si="2"/>
        <v>0</v>
      </c>
      <c r="D26" s="16">
        <v>129.3</v>
      </c>
      <c r="E26" s="16">
        <v>9.29535</v>
      </c>
      <c r="F26" s="18" t="s">
        <v>25</v>
      </c>
      <c r="G26" s="15">
        <f t="shared" si="1"/>
        <v>-120.00465000000001</v>
      </c>
      <c r="M26" s="9"/>
      <c r="N26" s="9"/>
      <c r="O26" s="9"/>
    </row>
    <row r="27" spans="1:15" ht="15">
      <c r="A27" s="14" t="s">
        <v>32</v>
      </c>
      <c r="B27" s="15">
        <v>22</v>
      </c>
      <c r="C27" s="16">
        <f t="shared" si="2"/>
        <v>22</v>
      </c>
      <c r="D27" s="16">
        <v>0</v>
      </c>
      <c r="E27" s="16">
        <v>22</v>
      </c>
      <c r="F27" s="18" t="s">
        <v>25</v>
      </c>
      <c r="G27" s="15">
        <f t="shared" si="1"/>
        <v>22</v>
      </c>
      <c r="M27" s="9"/>
      <c r="N27" s="9"/>
      <c r="O27" s="9"/>
    </row>
    <row r="28" spans="1:15" ht="15">
      <c r="A28" s="14" t="s">
        <v>33</v>
      </c>
      <c r="B28" s="15">
        <v>25.1</v>
      </c>
      <c r="C28" s="16">
        <f t="shared" si="2"/>
        <v>25.1</v>
      </c>
      <c r="D28" s="16">
        <v>20.2</v>
      </c>
      <c r="E28" s="16">
        <v>31.2517</v>
      </c>
      <c r="F28" s="13">
        <f t="shared" si="0"/>
        <v>1.2450876494023904</v>
      </c>
      <c r="G28" s="15">
        <f t="shared" si="1"/>
        <v>11.0517</v>
      </c>
      <c r="M28" s="9"/>
      <c r="N28" s="9"/>
      <c r="O28" s="9"/>
    </row>
    <row r="29" spans="1:15" ht="15">
      <c r="A29" s="14" t="s">
        <v>34</v>
      </c>
      <c r="B29" s="15">
        <v>298.1</v>
      </c>
      <c r="C29" s="16">
        <f t="shared" si="2"/>
        <v>298.1</v>
      </c>
      <c r="D29" s="16">
        <v>227.2</v>
      </c>
      <c r="E29" s="16">
        <v>121.091</v>
      </c>
      <c r="F29" s="13">
        <f t="shared" si="0"/>
        <v>0.4062093257296209</v>
      </c>
      <c r="G29" s="15">
        <f t="shared" si="1"/>
        <v>-106.109</v>
      </c>
      <c r="M29" s="9"/>
      <c r="N29" s="9"/>
      <c r="O29" s="9"/>
    </row>
    <row r="30" spans="1:15" ht="15">
      <c r="A30" s="14" t="s">
        <v>35</v>
      </c>
      <c r="B30" s="15">
        <v>2409</v>
      </c>
      <c r="C30" s="16">
        <f t="shared" si="2"/>
        <v>2409</v>
      </c>
      <c r="D30" s="16">
        <v>2029</v>
      </c>
      <c r="E30" s="16">
        <v>2333.11903</v>
      </c>
      <c r="F30" s="13">
        <f t="shared" si="0"/>
        <v>0.9685010502283105</v>
      </c>
      <c r="G30" s="15">
        <f t="shared" si="1"/>
        <v>304.11902999999984</v>
      </c>
      <c r="M30" s="9"/>
      <c r="N30" s="9"/>
      <c r="O30" s="9"/>
    </row>
    <row r="31" spans="1:15" ht="15">
      <c r="A31" s="19" t="s">
        <v>36</v>
      </c>
      <c r="B31" s="15">
        <v>606.7</v>
      </c>
      <c r="C31" s="16">
        <f t="shared" si="2"/>
        <v>606.7</v>
      </c>
      <c r="D31" s="16">
        <v>2724.8</v>
      </c>
      <c r="E31" s="16">
        <v>784.82189</v>
      </c>
      <c r="F31" s="13">
        <f t="shared" si="0"/>
        <v>1.2935913795945277</v>
      </c>
      <c r="G31" s="15">
        <f t="shared" si="1"/>
        <v>-1939.97811</v>
      </c>
      <c r="M31" s="9"/>
      <c r="N31" s="9"/>
      <c r="O31" s="9"/>
    </row>
    <row r="32" spans="1:7" ht="15">
      <c r="A32" s="14" t="s">
        <v>37</v>
      </c>
      <c r="B32" s="15">
        <v>613.6</v>
      </c>
      <c r="C32" s="16">
        <f t="shared" si="2"/>
        <v>613.6</v>
      </c>
      <c r="D32" s="16">
        <v>1376.9</v>
      </c>
      <c r="E32" s="16">
        <f>2511.4637-1399.15</f>
        <v>1112.3136999999997</v>
      </c>
      <c r="F32" s="13">
        <f t="shared" si="0"/>
        <v>1.8127667861799213</v>
      </c>
      <c r="G32" s="15">
        <f t="shared" si="1"/>
        <v>-264.5863000000004</v>
      </c>
    </row>
    <row r="33" spans="1:7" ht="15">
      <c r="A33" s="14" t="s">
        <v>38</v>
      </c>
      <c r="B33" s="15">
        <v>1020</v>
      </c>
      <c r="C33" s="16">
        <f t="shared" si="2"/>
        <v>1020</v>
      </c>
      <c r="D33" s="16">
        <v>0</v>
      </c>
      <c r="E33" s="16">
        <f>1112-22</f>
        <v>1090</v>
      </c>
      <c r="F33" s="13">
        <f t="shared" si="0"/>
        <v>1.0686274509803921</v>
      </c>
      <c r="G33" s="15">
        <f t="shared" si="1"/>
        <v>1090</v>
      </c>
    </row>
    <row r="34" spans="1:7" ht="15">
      <c r="A34" s="14" t="s">
        <v>39</v>
      </c>
      <c r="B34" s="15">
        <f>B63</f>
        <v>17453.3</v>
      </c>
      <c r="C34" s="16">
        <f t="shared" si="2"/>
        <v>17453.3</v>
      </c>
      <c r="D34" s="16">
        <v>13946.5</v>
      </c>
      <c r="E34" s="16">
        <f>16507.987+118.562*2</f>
        <v>16745.111</v>
      </c>
      <c r="F34" s="13">
        <f t="shared" si="0"/>
        <v>0.9594237765923923</v>
      </c>
      <c r="G34" s="15">
        <f t="shared" si="1"/>
        <v>2798.611000000001</v>
      </c>
    </row>
    <row r="35" spans="1:8" ht="15">
      <c r="A35" s="19" t="s">
        <v>40</v>
      </c>
      <c r="B35" s="15">
        <v>0</v>
      </c>
      <c r="C35" s="16">
        <f t="shared" si="2"/>
        <v>0</v>
      </c>
      <c r="D35" s="16">
        <v>0</v>
      </c>
      <c r="E35" s="16">
        <v>1420</v>
      </c>
      <c r="F35" s="18" t="s">
        <v>25</v>
      </c>
      <c r="G35" s="15">
        <f t="shared" si="1"/>
        <v>1420</v>
      </c>
      <c r="H35" s="4"/>
    </row>
    <row r="39" spans="1:7" ht="20.25">
      <c r="A39" s="71" t="s">
        <v>48</v>
      </c>
      <c r="B39" s="71"/>
      <c r="C39" s="71"/>
      <c r="D39" s="71"/>
      <c r="E39" s="71"/>
      <c r="F39" s="71"/>
      <c r="G39" s="23"/>
    </row>
    <row r="41" spans="3:4" ht="20.25">
      <c r="C41" s="5" t="s">
        <v>49</v>
      </c>
      <c r="D41" s="5"/>
    </row>
    <row r="42" ht="16.5" thickBot="1">
      <c r="G42" s="6" t="s">
        <v>3</v>
      </c>
    </row>
    <row r="43" spans="1:7" ht="15.75" thickBot="1">
      <c r="A43" s="24"/>
      <c r="B43" s="72" t="s">
        <v>50</v>
      </c>
      <c r="C43" s="73"/>
      <c r="D43" s="74" t="s">
        <v>7</v>
      </c>
      <c r="E43" s="75"/>
      <c r="F43" s="76" t="s">
        <v>8</v>
      </c>
      <c r="G43" s="75"/>
    </row>
    <row r="44" spans="1:7" ht="51.75" thickBot="1">
      <c r="A44" s="25" t="s">
        <v>51</v>
      </c>
      <c r="B44" s="26" t="s">
        <v>5</v>
      </c>
      <c r="C44" s="26" t="s">
        <v>10</v>
      </c>
      <c r="D44" s="26" t="s">
        <v>9</v>
      </c>
      <c r="E44" s="27" t="s">
        <v>52</v>
      </c>
      <c r="F44" s="27" t="s">
        <v>53</v>
      </c>
      <c r="G44" s="27" t="s">
        <v>54</v>
      </c>
    </row>
    <row r="45" spans="1:8" s="34" customFormat="1" ht="15.75" thickBot="1">
      <c r="A45" s="28" t="s">
        <v>55</v>
      </c>
      <c r="B45" s="29">
        <f>SUM(B46:B55,B58,B63,B64)</f>
        <v>49411.5</v>
      </c>
      <c r="C45" s="30">
        <f>SUM(C46:C55,C58,C63,C64)</f>
        <v>49411.5</v>
      </c>
      <c r="D45" s="30">
        <f>SUM(D46:D55,D58,D63,D64)</f>
        <v>42157.8</v>
      </c>
      <c r="E45" s="30">
        <f>SUM(E46:E55,E58,E63,E64)</f>
        <v>47457.02213</v>
      </c>
      <c r="F45" s="31">
        <f aca="true" t="shared" si="3" ref="F45:F56">E45/C45</f>
        <v>0.9604448788237555</v>
      </c>
      <c r="G45" s="32">
        <f>SUM(G46:G55,G58)</f>
        <v>1869.9111300000018</v>
      </c>
      <c r="H45" s="33"/>
    </row>
    <row r="46" spans="1:7" ht="15">
      <c r="A46" s="35" t="s">
        <v>56</v>
      </c>
      <c r="B46" s="36">
        <v>12028</v>
      </c>
      <c r="C46" s="37">
        <f>B46</f>
        <v>12028</v>
      </c>
      <c r="D46" s="37">
        <v>10025.2</v>
      </c>
      <c r="E46" s="37">
        <f>4270.60034+9.17465+154.1762+10.64825+6.30732+7189.11431+1143.334</f>
        <v>12783.35507</v>
      </c>
      <c r="F46" s="38">
        <f t="shared" si="3"/>
        <v>1.0627997231459927</v>
      </c>
      <c r="G46" s="39">
        <f>E46-D46</f>
        <v>2758.155069999999</v>
      </c>
    </row>
    <row r="47" spans="1:7" ht="15">
      <c r="A47" s="40" t="s">
        <v>57</v>
      </c>
      <c r="B47" s="11">
        <v>33.4</v>
      </c>
      <c r="C47" s="37">
        <f aca="true" t="shared" si="4" ref="C47:C64">B47</f>
        <v>33.4</v>
      </c>
      <c r="D47" s="12">
        <v>37.2</v>
      </c>
      <c r="E47" s="12">
        <v>30.67</v>
      </c>
      <c r="F47" s="13">
        <f t="shared" si="3"/>
        <v>0.9182634730538923</v>
      </c>
      <c r="G47" s="41">
        <f aca="true" t="shared" si="5" ref="G47:G64">E47-D47</f>
        <v>-6.530000000000001</v>
      </c>
    </row>
    <row r="48" spans="1:7" ht="15">
      <c r="A48" s="40" t="s">
        <v>58</v>
      </c>
      <c r="B48" s="11">
        <v>277</v>
      </c>
      <c r="C48" s="37">
        <f t="shared" si="4"/>
        <v>277</v>
      </c>
      <c r="D48" s="12">
        <v>387.5</v>
      </c>
      <c r="E48" s="12">
        <v>251.463</v>
      </c>
      <c r="F48" s="13">
        <f t="shared" si="3"/>
        <v>0.9078086642599278</v>
      </c>
      <c r="G48" s="41">
        <f t="shared" si="5"/>
        <v>-136.037</v>
      </c>
    </row>
    <row r="49" spans="1:7" ht="15">
      <c r="A49" s="40" t="s">
        <v>59</v>
      </c>
      <c r="B49" s="11">
        <v>150.2</v>
      </c>
      <c r="C49" s="37">
        <f t="shared" si="4"/>
        <v>150.2</v>
      </c>
      <c r="D49" s="12">
        <v>209.9</v>
      </c>
      <c r="E49" s="12">
        <v>35.50282</v>
      </c>
      <c r="F49" s="13">
        <f t="shared" si="3"/>
        <v>0.23637030625832225</v>
      </c>
      <c r="G49" s="41">
        <f t="shared" si="5"/>
        <v>-174.39718</v>
      </c>
    </row>
    <row r="50" spans="1:9" ht="15">
      <c r="A50" s="40" t="s">
        <v>60</v>
      </c>
      <c r="B50" s="11">
        <v>394.6</v>
      </c>
      <c r="C50" s="37">
        <f t="shared" si="4"/>
        <v>394.6</v>
      </c>
      <c r="D50" s="12">
        <v>492.9</v>
      </c>
      <c r="E50" s="12">
        <v>363.03</v>
      </c>
      <c r="F50" s="13">
        <f t="shared" si="3"/>
        <v>0.9199949315762797</v>
      </c>
      <c r="G50" s="41">
        <f t="shared" si="5"/>
        <v>-129.87</v>
      </c>
      <c r="I50" s="42"/>
    </row>
    <row r="51" spans="1:7" ht="15">
      <c r="A51" s="40" t="s">
        <v>61</v>
      </c>
      <c r="B51" s="11">
        <v>91.9</v>
      </c>
      <c r="C51" s="37">
        <f t="shared" si="4"/>
        <v>91.9</v>
      </c>
      <c r="D51" s="12">
        <v>690.2</v>
      </c>
      <c r="E51" s="12">
        <v>91.9</v>
      </c>
      <c r="F51" s="13">
        <f t="shared" si="3"/>
        <v>1</v>
      </c>
      <c r="G51" s="41">
        <f t="shared" si="5"/>
        <v>-598.3000000000001</v>
      </c>
    </row>
    <row r="52" spans="1:7" ht="15">
      <c r="A52" s="40" t="s">
        <v>62</v>
      </c>
      <c r="B52" s="11">
        <v>73</v>
      </c>
      <c r="C52" s="37">
        <f t="shared" si="4"/>
        <v>73</v>
      </c>
      <c r="D52" s="12">
        <v>77.5</v>
      </c>
      <c r="E52" s="12">
        <v>63.884</v>
      </c>
      <c r="F52" s="13">
        <f t="shared" si="3"/>
        <v>0.8751232876712329</v>
      </c>
      <c r="G52" s="41">
        <f t="shared" si="5"/>
        <v>-13.616</v>
      </c>
    </row>
    <row r="53" spans="1:7" ht="15">
      <c r="A53" s="40" t="s">
        <v>63</v>
      </c>
      <c r="B53" s="11">
        <v>51.8</v>
      </c>
      <c r="C53" s="37">
        <f t="shared" si="4"/>
        <v>51.8</v>
      </c>
      <c r="D53" s="12">
        <v>84.1</v>
      </c>
      <c r="E53" s="12">
        <v>47.739</v>
      </c>
      <c r="F53" s="13">
        <f>E53/C53</f>
        <v>0.9216023166023166</v>
      </c>
      <c r="G53" s="41">
        <f t="shared" si="5"/>
        <v>-36.361</v>
      </c>
    </row>
    <row r="54" spans="1:7" ht="15">
      <c r="A54" s="40" t="s">
        <v>64</v>
      </c>
      <c r="B54" s="11">
        <v>6575.6</v>
      </c>
      <c r="C54" s="37">
        <f t="shared" si="4"/>
        <v>6575.6</v>
      </c>
      <c r="D54" s="12">
        <v>5679.3</v>
      </c>
      <c r="E54" s="12">
        <f>50+646.5+4865.38868</f>
        <v>5561.88868</v>
      </c>
      <c r="F54" s="13">
        <f t="shared" si="3"/>
        <v>0.8458374414502098</v>
      </c>
      <c r="G54" s="41">
        <f t="shared" si="5"/>
        <v>-117.41132000000016</v>
      </c>
    </row>
    <row r="55" spans="1:7" ht="15">
      <c r="A55" s="40" t="s">
        <v>65</v>
      </c>
      <c r="B55" s="11">
        <f>SUM(B56:B57)</f>
        <v>845.2</v>
      </c>
      <c r="C55" s="37">
        <f t="shared" si="4"/>
        <v>845.2</v>
      </c>
      <c r="D55" s="12">
        <f>SUM(D56:D57)</f>
        <v>754.5</v>
      </c>
      <c r="E55" s="12">
        <f>SUM(E56:E57)</f>
        <v>562.952</v>
      </c>
      <c r="F55" s="13">
        <f t="shared" si="3"/>
        <v>0.6660577378135352</v>
      </c>
      <c r="G55" s="41">
        <f t="shared" si="5"/>
        <v>-191.548</v>
      </c>
    </row>
    <row r="56" spans="1:7" ht="15">
      <c r="A56" s="43" t="s">
        <v>66</v>
      </c>
      <c r="B56" s="15">
        <v>845.2</v>
      </c>
      <c r="C56" s="44">
        <f t="shared" si="4"/>
        <v>845.2</v>
      </c>
      <c r="D56" s="45">
        <v>615.5</v>
      </c>
      <c r="E56" s="16">
        <v>546.696</v>
      </c>
      <c r="F56" s="46">
        <f t="shared" si="3"/>
        <v>0.6468244202555609</v>
      </c>
      <c r="G56" s="47">
        <f t="shared" si="5"/>
        <v>-68.80399999999997</v>
      </c>
    </row>
    <row r="57" spans="1:7" ht="15">
      <c r="A57" s="43" t="s">
        <v>67</v>
      </c>
      <c r="B57" s="15">
        <v>0</v>
      </c>
      <c r="C57" s="37">
        <f t="shared" si="4"/>
        <v>0</v>
      </c>
      <c r="D57" s="16">
        <v>139</v>
      </c>
      <c r="E57" s="16">
        <v>16.256</v>
      </c>
      <c r="F57" s="46">
        <v>0</v>
      </c>
      <c r="G57" s="47">
        <f t="shared" si="5"/>
        <v>-122.744</v>
      </c>
    </row>
    <row r="58" spans="1:7" s="42" customFormat="1" ht="12.75">
      <c r="A58" s="40" t="s">
        <v>68</v>
      </c>
      <c r="B58" s="11">
        <f>SUM(B59:B62)</f>
        <v>10806.8</v>
      </c>
      <c r="C58" s="37">
        <f t="shared" si="4"/>
        <v>10806.8</v>
      </c>
      <c r="D58" s="12">
        <f>SUM(D59:D62)</f>
        <v>9772.999999999998</v>
      </c>
      <c r="E58" s="12">
        <f>SUM(E59:E62)</f>
        <v>10288.826560000001</v>
      </c>
      <c r="F58" s="13">
        <f aca="true" t="shared" si="6" ref="F58:F63">E58/C58</f>
        <v>0.952069674649295</v>
      </c>
      <c r="G58" s="41">
        <f t="shared" si="5"/>
        <v>515.8265600000032</v>
      </c>
    </row>
    <row r="59" spans="1:7" ht="15">
      <c r="A59" s="48" t="s">
        <v>69</v>
      </c>
      <c r="B59" s="15">
        <v>6608.2</v>
      </c>
      <c r="C59" s="37">
        <f t="shared" si="4"/>
        <v>6608.2</v>
      </c>
      <c r="D59" s="45">
        <f>7637.2-1323.122</f>
        <v>6314.0779999999995</v>
      </c>
      <c r="E59" s="16">
        <v>6608.87752</v>
      </c>
      <c r="F59" s="46">
        <f t="shared" si="6"/>
        <v>1.0001025271632216</v>
      </c>
      <c r="G59" s="47">
        <f t="shared" si="5"/>
        <v>294.7995200000005</v>
      </c>
    </row>
    <row r="60" spans="1:7" ht="15">
      <c r="A60" s="48" t="s">
        <v>70</v>
      </c>
      <c r="B60" s="15">
        <v>1145.2</v>
      </c>
      <c r="C60" s="37">
        <f t="shared" si="4"/>
        <v>1145.2</v>
      </c>
      <c r="D60" s="45">
        <v>1178.4</v>
      </c>
      <c r="E60" s="16">
        <f>118.189+1092.55272</f>
        <v>1210.74172</v>
      </c>
      <c r="F60" s="46">
        <f t="shared" si="6"/>
        <v>1.0572316800558854</v>
      </c>
      <c r="G60" s="47">
        <f t="shared" si="5"/>
        <v>32.341719999999896</v>
      </c>
    </row>
    <row r="61" spans="1:7" ht="15">
      <c r="A61" s="49" t="s">
        <v>71</v>
      </c>
      <c r="B61" s="50">
        <v>2918.6</v>
      </c>
      <c r="C61" s="37">
        <f t="shared" si="4"/>
        <v>2918.6</v>
      </c>
      <c r="D61" s="51">
        <f>1323.122+836.1</f>
        <v>2159.222</v>
      </c>
      <c r="E61" s="50">
        <f>440.23+1925.11732</f>
        <v>2365.34732</v>
      </c>
      <c r="F61" s="52">
        <f t="shared" si="6"/>
        <v>0.8104390187075995</v>
      </c>
      <c r="G61" s="53"/>
    </row>
    <row r="62" spans="1:7" ht="15">
      <c r="A62" s="49" t="s">
        <v>72</v>
      </c>
      <c r="B62" s="50">
        <v>134.8</v>
      </c>
      <c r="C62" s="37">
        <f t="shared" si="4"/>
        <v>134.8</v>
      </c>
      <c r="D62" s="50">
        <v>121.3</v>
      </c>
      <c r="E62" s="50">
        <v>103.86</v>
      </c>
      <c r="F62" s="52">
        <f t="shared" si="6"/>
        <v>0.7704747774480711</v>
      </c>
      <c r="G62" s="53"/>
    </row>
    <row r="63" spans="1:7" s="42" customFormat="1" ht="12.75">
      <c r="A63" s="54" t="s">
        <v>39</v>
      </c>
      <c r="B63" s="55">
        <v>17453.3</v>
      </c>
      <c r="C63" s="37">
        <f t="shared" si="4"/>
        <v>17453.3</v>
      </c>
      <c r="D63" s="56">
        <v>13946.5</v>
      </c>
      <c r="E63" s="56">
        <f>16507.987+118.562*2</f>
        <v>16745.111</v>
      </c>
      <c r="F63" s="57">
        <f t="shared" si="6"/>
        <v>0.9594237765923923</v>
      </c>
      <c r="G63" s="53">
        <f t="shared" si="5"/>
        <v>2798.611000000001</v>
      </c>
    </row>
    <row r="64" spans="1:7" s="42" customFormat="1" ht="13.5" thickBot="1">
      <c r="A64" s="58" t="s">
        <v>73</v>
      </c>
      <c r="B64" s="59">
        <v>630.7</v>
      </c>
      <c r="C64" s="37">
        <f t="shared" si="4"/>
        <v>630.7</v>
      </c>
      <c r="D64" s="60">
        <v>0</v>
      </c>
      <c r="E64" s="60">
        <v>630.7</v>
      </c>
      <c r="F64" s="61" t="s">
        <v>25</v>
      </c>
      <c r="G64" s="62">
        <f t="shared" si="5"/>
        <v>630.7</v>
      </c>
    </row>
    <row r="65" spans="6:7" ht="15">
      <c r="F65" s="63"/>
      <c r="G65" s="63"/>
    </row>
    <row r="67" spans="1:7" ht="20.25">
      <c r="A67" s="71" t="s">
        <v>74</v>
      </c>
      <c r="B67" s="71"/>
      <c r="C67" s="71"/>
      <c r="D67" s="71"/>
      <c r="E67" s="71"/>
      <c r="F67" s="71"/>
      <c r="G67" s="63"/>
    </row>
    <row r="68" spans="6:7" ht="15">
      <c r="F68" s="63"/>
      <c r="G68" s="63"/>
    </row>
    <row r="69" ht="15.75">
      <c r="G69" s="6" t="s">
        <v>3</v>
      </c>
    </row>
    <row r="70" spans="1:7" ht="15">
      <c r="A70" s="77" t="s">
        <v>4</v>
      </c>
      <c r="B70" s="78" t="s">
        <v>5</v>
      </c>
      <c r="C70" s="79" t="s">
        <v>6</v>
      </c>
      <c r="D70" s="80" t="s">
        <v>7</v>
      </c>
      <c r="E70" s="80"/>
      <c r="F70" s="80" t="s">
        <v>8</v>
      </c>
      <c r="G70" s="80"/>
    </row>
    <row r="71" spans="1:15" ht="45">
      <c r="A71" s="77"/>
      <c r="B71" s="78"/>
      <c r="C71" s="78"/>
      <c r="D71" s="7" t="s">
        <v>9</v>
      </c>
      <c r="E71" s="7" t="s">
        <v>10</v>
      </c>
      <c r="F71" s="7" t="s">
        <v>11</v>
      </c>
      <c r="G71" s="8" t="s">
        <v>12</v>
      </c>
      <c r="M71" s="9"/>
      <c r="N71" s="9"/>
      <c r="O71" s="9"/>
    </row>
    <row r="72" spans="1:15" ht="15">
      <c r="A72" s="64" t="s">
        <v>75</v>
      </c>
      <c r="B72" s="65">
        <f>B45</f>
        <v>49411.5</v>
      </c>
      <c r="C72" s="65">
        <f>C45</f>
        <v>49411.5</v>
      </c>
      <c r="D72" s="65">
        <f>D45</f>
        <v>42157.8</v>
      </c>
      <c r="E72" s="65">
        <f>E45</f>
        <v>47457.02213</v>
      </c>
      <c r="F72" s="46">
        <f>E72/C72</f>
        <v>0.9604448788237555</v>
      </c>
      <c r="G72" s="15">
        <f>E72-D72</f>
        <v>5299.222129999995</v>
      </c>
      <c r="M72" s="9"/>
      <c r="N72" s="9"/>
      <c r="O72" s="9"/>
    </row>
    <row r="73" spans="1:15" ht="15">
      <c r="A73" s="10" t="s">
        <v>76</v>
      </c>
      <c r="B73" s="11">
        <f>B9</f>
        <v>49223</v>
      </c>
      <c r="C73" s="11">
        <f>C9</f>
        <v>49223</v>
      </c>
      <c r="D73" s="11">
        <f>D9</f>
        <v>42847.5</v>
      </c>
      <c r="E73" s="11">
        <f>E9</f>
        <v>48303.12217999999</v>
      </c>
      <c r="F73" s="46">
        <f>E73/C73</f>
        <v>0.9813120325863923</v>
      </c>
      <c r="G73" s="15">
        <f>E73-D73</f>
        <v>5455.622179999991</v>
      </c>
      <c r="H73" s="4"/>
      <c r="I73" s="9"/>
      <c r="J73" s="9"/>
      <c r="K73" s="9"/>
      <c r="M73" s="9"/>
      <c r="N73" s="9"/>
      <c r="O73" s="9"/>
    </row>
    <row r="74" spans="1:7" ht="15">
      <c r="A74" s="14" t="s">
        <v>77</v>
      </c>
      <c r="B74" s="15">
        <f>B72-B73</f>
        <v>188.5</v>
      </c>
      <c r="C74" s="15">
        <f>C72-C73</f>
        <v>188.5</v>
      </c>
      <c r="D74" s="15">
        <f>D72-D73</f>
        <v>-689.6999999999971</v>
      </c>
      <c r="E74" s="66">
        <f>E72-E73</f>
        <v>-846.1000499999936</v>
      </c>
      <c r="F74" s="67" t="s">
        <v>25</v>
      </c>
      <c r="G74" s="15">
        <f>E74-D74</f>
        <v>-156.40004999999655</v>
      </c>
    </row>
    <row r="75" spans="1:7" ht="15">
      <c r="A75" s="19" t="s">
        <v>78</v>
      </c>
      <c r="B75" s="15"/>
      <c r="C75" s="68"/>
      <c r="D75" s="16"/>
      <c r="E75" s="68">
        <v>217.55426</v>
      </c>
      <c r="F75" s="67" t="s">
        <v>25</v>
      </c>
      <c r="G75" s="15">
        <v>-57.1</v>
      </c>
    </row>
    <row r="76" spans="1:7" ht="15">
      <c r="A76" s="14" t="s">
        <v>79</v>
      </c>
      <c r="B76" s="15">
        <f>B74-B75</f>
        <v>188.5</v>
      </c>
      <c r="C76" s="16">
        <f>C74-C75</f>
        <v>188.5</v>
      </c>
      <c r="D76" s="16">
        <f>D74-D75</f>
        <v>-689.6999999999971</v>
      </c>
      <c r="E76" s="15">
        <f>E74</f>
        <v>-846.1000499999936</v>
      </c>
      <c r="F76" s="69" t="s">
        <v>25</v>
      </c>
      <c r="G76" s="15">
        <f>E76-D76</f>
        <v>-156.40004999999655</v>
      </c>
    </row>
    <row r="77" spans="1:7" ht="15">
      <c r="A77" s="14" t="s">
        <v>80</v>
      </c>
      <c r="B77" s="22" t="s">
        <v>47</v>
      </c>
      <c r="C77" s="21" t="s">
        <v>47</v>
      </c>
      <c r="D77" s="21" t="s">
        <v>47</v>
      </c>
      <c r="E77" s="70" t="s">
        <v>25</v>
      </c>
      <c r="F77" s="67" t="s">
        <v>25</v>
      </c>
      <c r="G77" s="70" t="s">
        <v>25</v>
      </c>
    </row>
    <row r="78" spans="1:7" ht="15">
      <c r="A78" s="14" t="s">
        <v>81</v>
      </c>
      <c r="B78" s="22" t="s">
        <v>47</v>
      </c>
      <c r="C78" s="21" t="s">
        <v>47</v>
      </c>
      <c r="D78" s="22" t="s">
        <v>47</v>
      </c>
      <c r="E78" s="70" t="s">
        <v>25</v>
      </c>
      <c r="F78" s="67" t="s">
        <v>25</v>
      </c>
      <c r="G78" s="70" t="s">
        <v>25</v>
      </c>
    </row>
    <row r="81" spans="1:5" ht="15">
      <c r="A81" s="20" t="s">
        <v>41</v>
      </c>
      <c r="B81" s="2" t="s">
        <v>42</v>
      </c>
      <c r="E81" s="20" t="s">
        <v>43</v>
      </c>
    </row>
    <row r="84" spans="1:6" ht="15">
      <c r="A84" s="20" t="s">
        <v>44</v>
      </c>
      <c r="B84" s="2" t="s">
        <v>45</v>
      </c>
      <c r="F84" s="20" t="s">
        <v>46</v>
      </c>
    </row>
  </sheetData>
  <sheetProtection/>
  <mergeCells count="17">
    <mergeCell ref="A1:G1"/>
    <mergeCell ref="A3:F3"/>
    <mergeCell ref="A7:A8"/>
    <mergeCell ref="B7:B8"/>
    <mergeCell ref="C7:C8"/>
    <mergeCell ref="D7:E7"/>
    <mergeCell ref="F7:G7"/>
    <mergeCell ref="A70:A71"/>
    <mergeCell ref="B70:B71"/>
    <mergeCell ref="C70:C71"/>
    <mergeCell ref="D70:E70"/>
    <mergeCell ref="F70:G70"/>
    <mergeCell ref="A39:F39"/>
    <mergeCell ref="B43:C43"/>
    <mergeCell ref="D43:E43"/>
    <mergeCell ref="F43:G43"/>
    <mergeCell ref="A67:F6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2013-05-20T08:11:44Z</dcterms:modified>
  <cp:category/>
  <cp:version/>
  <cp:contentType/>
  <cp:contentStatus/>
</cp:coreProperties>
</file>